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ichter\Desktop\Raus aus Gas\"/>
    </mc:Choice>
  </mc:AlternateContent>
  <xr:revisionPtr revIDLastSave="0" documentId="13_ncr:1_{E392A643-C1FA-4B70-9EE6-78109D786D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ostengegenüberstellung" sheetId="1" r:id="rId1"/>
  </sheets>
  <externalReferences>
    <externalReference r:id="rId2"/>
  </externalReferences>
  <definedNames>
    <definedName name="_xlnm.Print_Area" localSheetId="0">Kostengegenüberstellung!$A$2:$M$72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1" l="1"/>
  <c r="E40" i="1" s="1"/>
  <c r="B51" i="1"/>
  <c r="B45" i="1"/>
  <c r="E45" i="1" s="1"/>
  <c r="B42" i="1"/>
  <c r="B41" i="1"/>
  <c r="E41" i="1" s="1"/>
  <c r="C8" i="1"/>
  <c r="B14" i="1"/>
  <c r="B57" i="1" s="1"/>
  <c r="E57" i="1" s="1"/>
  <c r="B15" i="1"/>
  <c r="B21" i="1" s="1"/>
  <c r="B54" i="1" s="1"/>
  <c r="E54" i="1" s="1"/>
  <c r="E29" i="1"/>
  <c r="E30" i="1"/>
  <c r="E31" i="1"/>
  <c r="E32" i="1"/>
  <c r="E33" i="1"/>
  <c r="E34" i="1"/>
  <c r="E35" i="1"/>
  <c r="E39" i="1"/>
  <c r="C42" i="1"/>
  <c r="E43" i="1"/>
  <c r="E44" i="1"/>
  <c r="C48" i="1"/>
  <c r="E48" i="1"/>
  <c r="C49" i="1"/>
  <c r="D49" i="1"/>
  <c r="C50" i="1"/>
  <c r="E50" i="1"/>
  <c r="C51" i="1"/>
  <c r="D51" i="1"/>
  <c r="E58" i="1"/>
  <c r="E51" i="1" l="1"/>
  <c r="G51" i="1" s="1"/>
  <c r="J51" i="1" s="1"/>
  <c r="G40" i="1"/>
  <c r="J40" i="1" s="1"/>
  <c r="B36" i="1"/>
  <c r="E36" i="1" s="1"/>
  <c r="B22" i="1"/>
  <c r="E22" i="1" s="1"/>
  <c r="E21" i="1"/>
  <c r="I60" i="1"/>
  <c r="I62" i="1" s="1"/>
  <c r="I63" i="1" s="1"/>
  <c r="E59" i="1"/>
  <c r="E42" i="1"/>
  <c r="G57" i="1"/>
  <c r="K57" i="1" s="1"/>
  <c r="G44" i="1"/>
  <c r="C15" i="1"/>
  <c r="G45" i="1"/>
  <c r="M45" i="1" s="1"/>
  <c r="B49" i="1"/>
  <c r="E49" i="1" s="1"/>
  <c r="G50" i="1"/>
  <c r="M50" i="1" s="1"/>
  <c r="G48" i="1"/>
  <c r="M48" i="1" s="1"/>
  <c r="G34" i="1"/>
  <c r="L34" i="1" s="1"/>
  <c r="G54" i="1"/>
  <c r="K54" i="1" s="1"/>
  <c r="G58" i="1"/>
  <c r="K58" i="1" s="1"/>
  <c r="G43" i="1"/>
  <c r="M43" i="1" s="1"/>
  <c r="G35" i="1"/>
  <c r="L35" i="1" s="1"/>
  <c r="G33" i="1"/>
  <c r="L33" i="1" s="1"/>
  <c r="G31" i="1"/>
  <c r="L31" i="1" s="1"/>
  <c r="G29" i="1"/>
  <c r="L29" i="1" s="1"/>
  <c r="G39" i="1"/>
  <c r="M39" i="1" s="1"/>
  <c r="G32" i="1"/>
  <c r="L32" i="1" s="1"/>
  <c r="G30" i="1"/>
  <c r="L30" i="1" s="1"/>
  <c r="G41" i="1"/>
  <c r="J41" i="1" s="1"/>
  <c r="G36" i="1" l="1"/>
  <c r="L36" i="1" s="1"/>
  <c r="B56" i="1"/>
  <c r="E56" i="1" s="1"/>
  <c r="G56" i="1" s="1"/>
  <c r="K56" i="1" s="1"/>
  <c r="B23" i="1"/>
  <c r="E23" i="1" s="1"/>
  <c r="M44" i="1"/>
  <c r="J44" i="1"/>
  <c r="I61" i="1"/>
  <c r="G59" i="1"/>
  <c r="H59" i="1" s="1"/>
  <c r="G42" i="1"/>
  <c r="M42" i="1" s="1"/>
  <c r="G49" i="1"/>
  <c r="H49" i="1" s="1"/>
  <c r="B55" i="1" l="1"/>
  <c r="E55" i="1" s="1"/>
  <c r="G55" i="1" s="1"/>
  <c r="H55" i="1" s="1"/>
  <c r="M60" i="1"/>
  <c r="M62" i="1" s="1"/>
  <c r="M63" i="1" s="1"/>
  <c r="K60" i="1"/>
  <c r="K61" i="1" s="1"/>
  <c r="J60" i="1"/>
  <c r="J62" i="1" s="1"/>
  <c r="L60" i="1"/>
  <c r="H60" i="1" l="1"/>
  <c r="H62" i="1" s="1"/>
  <c r="H63" i="1" s="1"/>
  <c r="K62" i="1"/>
  <c r="K63" i="1" s="1"/>
  <c r="K68" i="1"/>
  <c r="L61" i="1"/>
  <c r="L64" i="1"/>
  <c r="L62" i="1"/>
  <c r="L63" i="1" s="1"/>
  <c r="L67" i="1" s="1"/>
  <c r="M61" i="1"/>
  <c r="J61" i="1"/>
  <c r="I65" i="1" s="1"/>
  <c r="I64" i="1"/>
  <c r="J63" i="1"/>
  <c r="I67" i="1" s="1"/>
  <c r="I66" i="1"/>
  <c r="H61" i="1" l="1"/>
  <c r="H68" i="1"/>
  <c r="L66" i="1"/>
  <c r="L65" i="1"/>
</calcChain>
</file>

<file path=xl/sharedStrings.xml><?xml version="1.0" encoding="utf-8"?>
<sst xmlns="http://schemas.openxmlformats.org/spreadsheetml/2006/main" count="105" uniqueCount="75">
  <si>
    <t>Gesamtkosten / m² u. Mo &gt;&gt;</t>
  </si>
  <si>
    <t>Gesamtkosten / m² u.Mo &gt;&gt;</t>
  </si>
  <si>
    <t>Gesamtkosten / m² u.Jahr &gt;&gt;</t>
  </si>
  <si>
    <t>Gesamtkosten / WE u. Jahr &gt;&gt;</t>
  </si>
  <si>
    <t>Gesamtkosten &gt;&gt;</t>
  </si>
  <si>
    <t>Gesamtkosten / Jahr &gt;&gt;</t>
  </si>
  <si>
    <t>kW</t>
  </si>
  <si>
    <t>Strom für Einzeltherme</t>
  </si>
  <si>
    <t>Stk.</t>
  </si>
  <si>
    <t>Strom-Subzähler (für Heizhausstrom)</t>
  </si>
  <si>
    <t>Stk</t>
  </si>
  <si>
    <t>Heizkostenaufteilung (z.B. Fa. ISTA)</t>
  </si>
  <si>
    <t>Stromkosten (E-Boiler) - Endkunde</t>
  </si>
  <si>
    <t>kWh</t>
  </si>
  <si>
    <t>Energiekosten (Gas) - Einzeltherme</t>
  </si>
  <si>
    <t>Energiekosten (Gas) - Heizhaus</t>
  </si>
  <si>
    <t>Pa</t>
  </si>
  <si>
    <t>Energiekosten</t>
  </si>
  <si>
    <t>Heizhausreparaturen</t>
  </si>
  <si>
    <t>Thermenwartung</t>
  </si>
  <si>
    <t>Heizhauswartung</t>
  </si>
  <si>
    <t>Laufende Kosten</t>
  </si>
  <si>
    <t>Wärmemengenzähler</t>
  </si>
  <si>
    <t>Dichtstellen der Gasleitung</t>
  </si>
  <si>
    <t>Pumpenanlagen</t>
  </si>
  <si>
    <t>E-Boiler</t>
  </si>
  <si>
    <t>Kaminsanierungskosten(ÖKO-Design-RL)</t>
  </si>
  <si>
    <t>Einzelthermenerneuerung</t>
  </si>
  <si>
    <t>Wiederkehrende Kosten</t>
  </si>
  <si>
    <t>Wohnungsanschlusskosten</t>
  </si>
  <si>
    <t>Verteilleitung (Horizontal)</t>
  </si>
  <si>
    <t>Gasleitungserweiterung</t>
  </si>
  <si>
    <t>Kaminkosten</t>
  </si>
  <si>
    <t>Dachdecker</t>
  </si>
  <si>
    <t>Pläne zeichnen</t>
  </si>
  <si>
    <t>Projektierungsarbeiten</t>
  </si>
  <si>
    <t>Einmalige Kosten</t>
  </si>
  <si>
    <t>Bewohner</t>
  </si>
  <si>
    <t>Kosten / Jahr</t>
  </si>
  <si>
    <t>Häufigkeit i.J</t>
  </si>
  <si>
    <t>PosP</t>
  </si>
  <si>
    <t>Ehp</t>
  </si>
  <si>
    <t>Eh</t>
  </si>
  <si>
    <t>Menge</t>
  </si>
  <si>
    <t>Leistungsbeschreibung</t>
  </si>
  <si>
    <t>EINZELTHERME</t>
  </si>
  <si>
    <t>kWh/m²-WNF a &gt;&gt; Pro WE</t>
  </si>
  <si>
    <t>Gesamt:</t>
  </si>
  <si>
    <t>Strom (WW):</t>
  </si>
  <si>
    <t>Gas:</t>
  </si>
  <si>
    <t>kWh/m²-WNF a</t>
  </si>
  <si>
    <t>Warmwasser:</t>
  </si>
  <si>
    <t>Heizung:</t>
  </si>
  <si>
    <t>Ang. Energieverbrauch /m²u.J</t>
  </si>
  <si>
    <t>m²/WE (im Schnitt)</t>
  </si>
  <si>
    <t>NFL gesamt:</t>
  </si>
  <si>
    <t>Gesamtanzahl  d. Einheiten:</t>
  </si>
  <si>
    <t>NFL:</t>
  </si>
  <si>
    <t>Anz. der Lokale:</t>
  </si>
  <si>
    <t>Anz. der HB-Whg:</t>
  </si>
  <si>
    <t>Anz. der WE:</t>
  </si>
  <si>
    <t>Adresse:</t>
  </si>
  <si>
    <t>PLZ:</t>
  </si>
  <si>
    <t>Eingabefelder:</t>
  </si>
  <si>
    <t>ZENTRALISIERUNG</t>
  </si>
  <si>
    <t>Baumeister</t>
  </si>
  <si>
    <t>Wärmequelle z.B.: Luftwärmepumpe</t>
  </si>
  <si>
    <t>EVB-Einmalig *)</t>
  </si>
  <si>
    <t>EVB-Laufend *)</t>
  </si>
  <si>
    <t>*) EVB = Erhaltungs- und Verbesserungsbeitrag</t>
  </si>
  <si>
    <t>Musteranlage: Kostenkalkulation - Gegenüberstellung</t>
  </si>
  <si>
    <t>Rot =</t>
  </si>
  <si>
    <t>keine aktuelle Anpassung möglich</t>
  </si>
  <si>
    <t>Preisbasis 12/2021</t>
  </si>
  <si>
    <t>Thermenreparatur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</si>
</sst>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  <numFmt numFmtId="166" formatCode="0.000"/>
    <numFmt numFmtId="167" formatCode="#,##0.00_ ;\-#,##0.00\ "/>
    <numFmt numFmtId="168" formatCode="_-* #,##0.00000_-;\-* #,##0.00000_-;_-* &quot;-&quot;??_-;_-@_-"/>
    <numFmt numFmtId="169" formatCode="_-&quot;€&quot;\ * #,##0.0000_-;\-&quot;€&quot;\ * #,##0.0000_-;_-&quot;€&quot;\ * &quot;-&quot;_-;_-@_-"/>
    <numFmt numFmtId="170" formatCode="_-* #,##0.0000_-;\-* #,##0.0000_-;_-* &quot;-&quot;??_-;_-@_-"/>
    <numFmt numFmtId="171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color theme="1" tint="0.499984740745262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10"/>
      <color indexed="23"/>
      <name val="Arial"/>
      <family val="2"/>
    </font>
    <font>
      <b/>
      <sz val="10"/>
      <name val="Arial"/>
      <family val="2"/>
    </font>
    <font>
      <i/>
      <sz val="10"/>
      <color indexed="57"/>
      <name val="Arial"/>
      <family val="2"/>
    </font>
    <font>
      <i/>
      <sz val="10"/>
      <color rgb="FF0070C0"/>
      <name val="Arial"/>
      <family val="2"/>
    </font>
    <font>
      <b/>
      <sz val="8"/>
      <color indexed="63"/>
      <name val="Arial"/>
      <family val="2"/>
    </font>
    <font>
      <i/>
      <sz val="10"/>
      <color indexed="62"/>
      <name val="Arial"/>
      <family val="2"/>
    </font>
    <font>
      <sz val="10"/>
      <color indexed="10"/>
      <name val="Arial"/>
      <family val="2"/>
    </font>
    <font>
      <b/>
      <sz val="11"/>
      <color indexed="62"/>
      <name val="Arial"/>
      <family val="2"/>
    </font>
    <font>
      <b/>
      <sz val="12"/>
      <color indexed="10"/>
      <name val="Arial"/>
      <family val="2"/>
    </font>
    <font>
      <sz val="11"/>
      <color rgb="FF3F3F76"/>
      <name val="Calibri"/>
      <family val="2"/>
      <scheme val="minor"/>
    </font>
    <font>
      <i/>
      <sz val="1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B2B2B2"/>
      </right>
      <top/>
      <bottom style="thin">
        <color rgb="FFB2B2B2"/>
      </bottom>
      <diagonal/>
    </border>
    <border>
      <left style="hair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hair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hair">
        <color indexed="64"/>
      </left>
      <right style="thin">
        <color rgb="FFB2B2B2"/>
      </right>
      <top style="thin">
        <color rgb="FFB2B2B2"/>
      </top>
      <bottom/>
      <diagonal/>
    </border>
    <border>
      <left style="hair">
        <color indexed="64"/>
      </left>
      <right style="hair">
        <color indexed="64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thin">
        <color rgb="FFB2B2B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4" borderId="37" applyNumberFormat="0" applyFont="0" applyAlignment="0" applyProtection="0"/>
  </cellStyleXfs>
  <cellXfs count="195">
    <xf numFmtId="0" fontId="0" fillId="0" borderId="0" xfId="0"/>
    <xf numFmtId="0" fontId="2" fillId="0" borderId="0" xfId="2" applyBorder="1"/>
    <xf numFmtId="0" fontId="2" fillId="0" borderId="0" xfId="2"/>
    <xf numFmtId="43" fontId="2" fillId="0" borderId="0" xfId="2" applyNumberFormat="1"/>
    <xf numFmtId="165" fontId="2" fillId="0" borderId="0" xfId="2" applyNumberFormat="1"/>
    <xf numFmtId="0" fontId="2" fillId="0" borderId="0" xfId="2" applyAlignment="1">
      <alignment horizontal="right"/>
    </xf>
    <xf numFmtId="0" fontId="5" fillId="0" borderId="0" xfId="2" applyFont="1" applyBorder="1"/>
    <xf numFmtId="0" fontId="4" fillId="0" borderId="0" xfId="2" applyFont="1" applyAlignment="1">
      <alignment horizontal="right"/>
    </xf>
    <xf numFmtId="0" fontId="5" fillId="0" borderId="0" xfId="2" applyFont="1"/>
    <xf numFmtId="164" fontId="6" fillId="2" borderId="12" xfId="3" applyNumberFormat="1" applyFont="1" applyFill="1" applyBorder="1"/>
    <xf numFmtId="0" fontId="2" fillId="0" borderId="0" xfId="2" applyFont="1" applyAlignment="1">
      <alignment horizontal="right"/>
    </xf>
    <xf numFmtId="43" fontId="2" fillId="0" borderId="0" xfId="2" applyNumberFormat="1" applyAlignment="1">
      <alignment vertical="top"/>
    </xf>
    <xf numFmtId="0" fontId="2" fillId="0" borderId="0" xfId="2" applyAlignment="1">
      <alignment vertical="top"/>
    </xf>
    <xf numFmtId="43" fontId="2" fillId="0" borderId="18" xfId="2" applyNumberFormat="1" applyBorder="1"/>
    <xf numFmtId="0" fontId="2" fillId="0" borderId="16" xfId="2" applyBorder="1" applyAlignment="1">
      <alignment horizontal="center"/>
    </xf>
    <xf numFmtId="43" fontId="1" fillId="0" borderId="16" xfId="3" applyFont="1" applyBorder="1"/>
    <xf numFmtId="168" fontId="2" fillId="3" borderId="16" xfId="3" applyNumberFormat="1" applyFont="1" applyFill="1" applyBorder="1"/>
    <xf numFmtId="0" fontId="2" fillId="0" borderId="18" xfId="2" applyBorder="1"/>
    <xf numFmtId="43" fontId="2" fillId="0" borderId="19" xfId="2" applyNumberFormat="1" applyFont="1" applyBorder="1" applyAlignment="1">
      <alignment horizontal="center"/>
    </xf>
    <xf numFmtId="43" fontId="2" fillId="0" borderId="20" xfId="2" applyNumberFormat="1" applyFont="1" applyBorder="1" applyAlignment="1">
      <alignment horizontal="right"/>
    </xf>
    <xf numFmtId="43" fontId="2" fillId="0" borderId="8" xfId="2" applyNumberFormat="1" applyBorder="1"/>
    <xf numFmtId="0" fontId="2" fillId="0" borderId="14" xfId="2" applyBorder="1" applyAlignment="1">
      <alignment horizontal="center"/>
    </xf>
    <xf numFmtId="43" fontId="1" fillId="0" borderId="14" xfId="3" applyFont="1" applyBorder="1"/>
    <xf numFmtId="43" fontId="2" fillId="3" borderId="14" xfId="3" applyFont="1" applyFill="1" applyBorder="1"/>
    <xf numFmtId="0" fontId="2" fillId="0" borderId="8" xfId="2" applyBorder="1"/>
    <xf numFmtId="43" fontId="2" fillId="0" borderId="21" xfId="2" applyNumberFormat="1" applyFont="1" applyBorder="1" applyAlignment="1">
      <alignment horizontal="center"/>
    </xf>
    <xf numFmtId="43" fontId="2" fillId="0" borderId="22" xfId="2" applyNumberFormat="1" applyFont="1" applyBorder="1" applyAlignment="1">
      <alignment horizontal="right"/>
    </xf>
    <xf numFmtId="0" fontId="2" fillId="0" borderId="0" xfId="2" applyFill="1" applyBorder="1"/>
    <xf numFmtId="0" fontId="2" fillId="0" borderId="11" xfId="2" applyBorder="1"/>
    <xf numFmtId="0" fontId="2" fillId="0" borderId="23" xfId="2" applyBorder="1"/>
    <xf numFmtId="43" fontId="1" fillId="0" borderId="25" xfId="3" applyFont="1" applyFill="1" applyBorder="1"/>
    <xf numFmtId="0" fontId="2" fillId="0" borderId="27" xfId="2" applyFill="1" applyBorder="1"/>
    <xf numFmtId="0" fontId="2" fillId="0" borderId="25" xfId="2" applyFill="1" applyBorder="1" applyAlignment="1">
      <alignment horizontal="center"/>
    </xf>
    <xf numFmtId="43" fontId="2" fillId="0" borderId="25" xfId="3" applyFont="1" applyFill="1" applyBorder="1"/>
    <xf numFmtId="43" fontId="2" fillId="0" borderId="28" xfId="2" applyNumberFormat="1" applyFont="1" applyFill="1" applyBorder="1" applyAlignment="1">
      <alignment horizontal="center"/>
    </xf>
    <xf numFmtId="43" fontId="5" fillId="0" borderId="22" xfId="2" applyNumberFormat="1" applyFont="1" applyFill="1" applyBorder="1" applyAlignment="1">
      <alignment horizontal="right"/>
    </xf>
    <xf numFmtId="43" fontId="2" fillId="0" borderId="29" xfId="2" applyNumberFormat="1" applyFont="1" applyBorder="1" applyAlignment="1">
      <alignment horizontal="right"/>
    </xf>
    <xf numFmtId="0" fontId="7" fillId="0" borderId="0" xfId="2" applyFont="1" applyAlignment="1">
      <alignment horizontal="center"/>
    </xf>
    <xf numFmtId="169" fontId="2" fillId="0" borderId="23" xfId="2" applyNumberFormat="1" applyBorder="1"/>
    <xf numFmtId="0" fontId="8" fillId="0" borderId="22" xfId="2" applyFont="1" applyFill="1" applyBorder="1" applyAlignment="1">
      <alignment horizontal="left" indent="2"/>
    </xf>
    <xf numFmtId="43" fontId="5" fillId="0" borderId="22" xfId="2" applyNumberFormat="1" applyFont="1" applyBorder="1" applyAlignment="1">
      <alignment horizontal="right"/>
    </xf>
    <xf numFmtId="0" fontId="2" fillId="0" borderId="14" xfId="2" applyBorder="1"/>
    <xf numFmtId="0" fontId="2" fillId="0" borderId="21" xfId="2" applyBorder="1"/>
    <xf numFmtId="43" fontId="5" fillId="0" borderId="31" xfId="2" applyNumberFormat="1" applyFont="1" applyFill="1" applyBorder="1" applyAlignment="1">
      <alignment horizontal="right"/>
    </xf>
    <xf numFmtId="0" fontId="2" fillId="0" borderId="32" xfId="2" applyBorder="1" applyAlignment="1">
      <alignment horizontal="center"/>
    </xf>
    <xf numFmtId="43" fontId="1" fillId="0" borderId="32" xfId="3" applyFont="1" applyBorder="1"/>
    <xf numFmtId="0" fontId="2" fillId="0" borderId="33" xfId="2" applyBorder="1"/>
    <xf numFmtId="43" fontId="2" fillId="0" borderId="34" xfId="2" applyNumberFormat="1" applyFont="1" applyBorder="1" applyAlignment="1">
      <alignment horizontal="center"/>
    </xf>
    <xf numFmtId="43" fontId="2" fillId="3" borderId="32" xfId="3" applyFont="1" applyFill="1" applyBorder="1"/>
    <xf numFmtId="0" fontId="2" fillId="0" borderId="8" xfId="2" applyFont="1" applyBorder="1"/>
    <xf numFmtId="170" fontId="5" fillId="0" borderId="22" xfId="2" applyNumberFormat="1" applyFont="1" applyBorder="1" applyAlignment="1">
      <alignment horizontal="right"/>
    </xf>
    <xf numFmtId="0" fontId="2" fillId="0" borderId="27" xfId="2" applyBorder="1"/>
    <xf numFmtId="0" fontId="2" fillId="0" borderId="25" xfId="2" applyFont="1" applyBorder="1"/>
    <xf numFmtId="0" fontId="2" fillId="0" borderId="25" xfId="2" applyBorder="1"/>
    <xf numFmtId="43" fontId="2" fillId="0" borderId="28" xfId="2" applyNumberFormat="1" applyFont="1" applyBorder="1" applyAlignment="1">
      <alignment horizontal="center"/>
    </xf>
    <xf numFmtId="0" fontId="8" fillId="0" borderId="27" xfId="2" applyFont="1" applyFill="1" applyBorder="1" applyAlignment="1">
      <alignment horizontal="left" indent="2"/>
    </xf>
    <xf numFmtId="0" fontId="9" fillId="0" borderId="11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43" fontId="10" fillId="0" borderId="23" xfId="2" applyNumberFormat="1" applyFont="1" applyBorder="1" applyAlignment="1">
      <alignment horizontal="center"/>
    </xf>
    <xf numFmtId="43" fontId="10" fillId="0" borderId="0" xfId="2" applyNumberFormat="1" applyFont="1" applyAlignment="1">
      <alignment horizontal="center"/>
    </xf>
    <xf numFmtId="0" fontId="7" fillId="0" borderId="0" xfId="2" applyFont="1" applyBorder="1" applyAlignment="1">
      <alignment horizontal="center"/>
    </xf>
    <xf numFmtId="43" fontId="2" fillId="0" borderId="0" xfId="2" applyNumberFormat="1" applyFont="1" applyAlignment="1">
      <alignment horizontal="center"/>
    </xf>
    <xf numFmtId="0" fontId="2" fillId="0" borderId="0" xfId="2" applyFont="1" applyFill="1" applyBorder="1" applyAlignment="1">
      <alignment horizontal="center"/>
    </xf>
    <xf numFmtId="171" fontId="2" fillId="0" borderId="0" xfId="3" applyNumberFormat="1" applyFont="1" applyFill="1" applyBorder="1"/>
    <xf numFmtId="0" fontId="2" fillId="0" borderId="0" xfId="2" applyFont="1" applyFill="1" applyBorder="1"/>
    <xf numFmtId="0" fontId="2" fillId="0" borderId="0" xfId="2" applyFont="1"/>
    <xf numFmtId="171" fontId="2" fillId="0" borderId="0" xfId="2" applyNumberFormat="1"/>
    <xf numFmtId="0" fontId="2" fillId="0" borderId="0" xfId="2" applyAlignment="1">
      <alignment horizontal="left"/>
    </xf>
    <xf numFmtId="0" fontId="2" fillId="0" borderId="0" xfId="2" applyFont="1" applyFill="1" applyBorder="1" applyAlignment="1">
      <alignment horizontal="right"/>
    </xf>
    <xf numFmtId="0" fontId="2" fillId="0" borderId="0" xfId="2" applyAlignment="1">
      <alignment horizontal="center" vertical="center"/>
    </xf>
    <xf numFmtId="3" fontId="11" fillId="0" borderId="0" xfId="2" applyNumberFormat="1" applyFont="1"/>
    <xf numFmtId="0" fontId="12" fillId="0" borderId="0" xfId="2" applyFont="1"/>
    <xf numFmtId="0" fontId="14" fillId="0" borderId="0" xfId="2" applyFont="1"/>
    <xf numFmtId="0" fontId="15" fillId="0" borderId="0" xfId="2" applyFont="1"/>
    <xf numFmtId="0" fontId="13" fillId="0" borderId="0" xfId="2" applyFont="1" applyBorder="1" applyAlignment="1">
      <alignment horizontal="center"/>
    </xf>
    <xf numFmtId="43" fontId="5" fillId="0" borderId="29" xfId="2" applyNumberFormat="1" applyFont="1" applyBorder="1" applyAlignment="1">
      <alignment horizontal="right"/>
    </xf>
    <xf numFmtId="168" fontId="18" fillId="3" borderId="14" xfId="3" applyNumberFormat="1" applyFont="1" applyFill="1" applyBorder="1"/>
    <xf numFmtId="0" fontId="2" fillId="2" borderId="12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43" fontId="1" fillId="2" borderId="26" xfId="3" applyFont="1" applyFill="1" applyBorder="1"/>
    <xf numFmtId="43" fontId="1" fillId="2" borderId="25" xfId="3" applyFont="1" applyFill="1" applyBorder="1"/>
    <xf numFmtId="43" fontId="1" fillId="2" borderId="30" xfId="3" applyFont="1" applyFill="1" applyBorder="1"/>
    <xf numFmtId="43" fontId="1" fillId="2" borderId="9" xfId="3" applyFont="1" applyFill="1" applyBorder="1"/>
    <xf numFmtId="43" fontId="1" fillId="2" borderId="14" xfId="3" applyFont="1" applyFill="1" applyBorder="1"/>
    <xf numFmtId="43" fontId="2" fillId="2" borderId="7" xfId="3" applyFont="1" applyFill="1" applyBorder="1"/>
    <xf numFmtId="43" fontId="2" fillId="2" borderId="9" xfId="3" applyFont="1" applyFill="1" applyBorder="1"/>
    <xf numFmtId="43" fontId="1" fillId="2" borderId="7" xfId="3" applyFont="1" applyFill="1" applyBorder="1"/>
    <xf numFmtId="43" fontId="1" fillId="2" borderId="36" xfId="3" applyFont="1" applyFill="1" applyBorder="1"/>
    <xf numFmtId="43" fontId="1" fillId="2" borderId="35" xfId="3" applyFont="1" applyFill="1" applyBorder="1"/>
    <xf numFmtId="0" fontId="2" fillId="2" borderId="9" xfId="2" applyFill="1" applyBorder="1"/>
    <xf numFmtId="0" fontId="2" fillId="2" borderId="14" xfId="2" applyFill="1" applyBorder="1"/>
    <xf numFmtId="43" fontId="2" fillId="2" borderId="14" xfId="3" applyFont="1" applyFill="1" applyBorder="1"/>
    <xf numFmtId="43" fontId="1" fillId="2" borderId="24" xfId="3" applyFont="1" applyFill="1" applyBorder="1"/>
    <xf numFmtId="0" fontId="2" fillId="2" borderId="12" xfId="2" applyFill="1" applyBorder="1"/>
    <xf numFmtId="0" fontId="2" fillId="2" borderId="11" xfId="2" applyFill="1" applyBorder="1"/>
    <xf numFmtId="0" fontId="2" fillId="2" borderId="10" xfId="2" applyFill="1" applyBorder="1"/>
    <xf numFmtId="43" fontId="1" fillId="2" borderId="17" xfId="3" applyFont="1" applyFill="1" applyBorder="1"/>
    <xf numFmtId="43" fontId="1" fillId="2" borderId="16" xfId="3" applyFont="1" applyFill="1" applyBorder="1"/>
    <xf numFmtId="43" fontId="1" fillId="2" borderId="15" xfId="3" applyFont="1" applyFill="1" applyBorder="1"/>
    <xf numFmtId="43" fontId="2" fillId="2" borderId="12" xfId="2" applyNumberFormat="1" applyFill="1" applyBorder="1"/>
    <xf numFmtId="43" fontId="2" fillId="2" borderId="11" xfId="2" applyNumberFormat="1" applyFill="1" applyBorder="1"/>
    <xf numFmtId="43" fontId="2" fillId="2" borderId="10" xfId="2" applyNumberFormat="1" applyFill="1" applyBorder="1"/>
    <xf numFmtId="43" fontId="2" fillId="2" borderId="9" xfId="2" applyNumberFormat="1" applyFill="1" applyBorder="1"/>
    <xf numFmtId="43" fontId="2" fillId="2" borderId="14" xfId="2" applyNumberFormat="1" applyFill="1" applyBorder="1"/>
    <xf numFmtId="43" fontId="2" fillId="2" borderId="13" xfId="2" applyNumberFormat="1" applyFill="1" applyBorder="1"/>
    <xf numFmtId="164" fontId="2" fillId="2" borderId="9" xfId="2" applyNumberFormat="1" applyFill="1" applyBorder="1"/>
    <xf numFmtId="164" fontId="2" fillId="2" borderId="14" xfId="2" applyNumberFormat="1" applyFill="1" applyBorder="1"/>
    <xf numFmtId="164" fontId="2" fillId="2" borderId="13" xfId="2" applyNumberFormat="1" applyFill="1" applyBorder="1"/>
    <xf numFmtId="164" fontId="6" fillId="2" borderId="11" xfId="3" applyNumberFormat="1" applyFont="1" applyFill="1" applyBorder="1"/>
    <xf numFmtId="164" fontId="6" fillId="2" borderId="10" xfId="3" applyNumberFormat="1" applyFont="1" applyFill="1" applyBorder="1"/>
    <xf numFmtId="0" fontId="4" fillId="2" borderId="9" xfId="2" applyFont="1" applyFill="1" applyBorder="1"/>
    <xf numFmtId="0" fontId="4" fillId="2" borderId="9" xfId="2" applyFont="1" applyFill="1" applyBorder="1" applyAlignment="1">
      <alignment horizontal="center"/>
    </xf>
    <xf numFmtId="0" fontId="4" fillId="2" borderId="5" xfId="2" applyFont="1" applyFill="1" applyBorder="1"/>
    <xf numFmtId="0" fontId="2" fillId="5" borderId="12" xfId="2" applyFont="1" applyFill="1" applyBorder="1" applyAlignment="1">
      <alignment horizontal="center"/>
    </xf>
    <xf numFmtId="0" fontId="2" fillId="5" borderId="11" xfId="2" applyFont="1" applyFill="1" applyBorder="1" applyAlignment="1">
      <alignment horizontal="center"/>
    </xf>
    <xf numFmtId="0" fontId="2" fillId="5" borderId="6" xfId="2" applyFont="1" applyFill="1" applyBorder="1" applyAlignment="1">
      <alignment horizontal="center"/>
    </xf>
    <xf numFmtId="43" fontId="1" fillId="5" borderId="26" xfId="3" applyFont="1" applyFill="1" applyBorder="1"/>
    <xf numFmtId="43" fontId="1" fillId="5" borderId="25" xfId="3" applyFont="1" applyFill="1" applyBorder="1"/>
    <xf numFmtId="43" fontId="1" fillId="5" borderId="30" xfId="3" applyFont="1" applyFill="1" applyBorder="1"/>
    <xf numFmtId="43" fontId="1" fillId="5" borderId="39" xfId="3" applyFont="1" applyFill="1" applyBorder="1"/>
    <xf numFmtId="43" fontId="1" fillId="5" borderId="14" xfId="3" applyFont="1" applyFill="1" applyBorder="1"/>
    <xf numFmtId="43" fontId="2" fillId="5" borderId="7" xfId="3" applyFont="1" applyFill="1" applyBorder="1"/>
    <xf numFmtId="43" fontId="1" fillId="5" borderId="7" xfId="3" applyFont="1" applyFill="1" applyBorder="1"/>
    <xf numFmtId="43" fontId="1" fillId="5" borderId="35" xfId="3" applyFont="1" applyFill="1" applyBorder="1"/>
    <xf numFmtId="0" fontId="2" fillId="5" borderId="9" xfId="2" applyFill="1" applyBorder="1"/>
    <xf numFmtId="0" fontId="2" fillId="5" borderId="14" xfId="2" applyFill="1" applyBorder="1"/>
    <xf numFmtId="43" fontId="2" fillId="5" borderId="9" xfId="3" applyFont="1" applyFill="1" applyBorder="1"/>
    <xf numFmtId="43" fontId="2" fillId="5" borderId="14" xfId="3" applyFont="1" applyFill="1" applyBorder="1"/>
    <xf numFmtId="43" fontId="1" fillId="5" borderId="9" xfId="3" applyFont="1" applyFill="1" applyBorder="1"/>
    <xf numFmtId="43" fontId="1" fillId="5" borderId="24" xfId="3" applyFont="1" applyFill="1" applyBorder="1"/>
    <xf numFmtId="0" fontId="2" fillId="5" borderId="12" xfId="2" applyFill="1" applyBorder="1"/>
    <xf numFmtId="0" fontId="2" fillId="5" borderId="11" xfId="2" applyFill="1" applyBorder="1"/>
    <xf numFmtId="0" fontId="2" fillId="5" borderId="10" xfId="2" applyFill="1" applyBorder="1"/>
    <xf numFmtId="43" fontId="1" fillId="5" borderId="17" xfId="3" applyFont="1" applyFill="1" applyBorder="1"/>
    <xf numFmtId="43" fontId="1" fillId="5" borderId="16" xfId="3" applyFont="1" applyFill="1" applyBorder="1"/>
    <xf numFmtId="43" fontId="1" fillId="5" borderId="15" xfId="3" applyFont="1" applyFill="1" applyBorder="1"/>
    <xf numFmtId="43" fontId="2" fillId="5" borderId="12" xfId="2" applyNumberFormat="1" applyFill="1" applyBorder="1"/>
    <xf numFmtId="43" fontId="2" fillId="5" borderId="11" xfId="2" applyNumberFormat="1" applyFill="1" applyBorder="1"/>
    <xf numFmtId="43" fontId="2" fillId="5" borderId="10" xfId="2" applyNumberFormat="1" applyFill="1" applyBorder="1"/>
    <xf numFmtId="43" fontId="2" fillId="5" borderId="9" xfId="2" applyNumberFormat="1" applyFill="1" applyBorder="1"/>
    <xf numFmtId="43" fontId="2" fillId="5" borderId="14" xfId="2" applyNumberFormat="1" applyFill="1" applyBorder="1"/>
    <xf numFmtId="43" fontId="2" fillId="5" borderId="13" xfId="2" applyNumberFormat="1" applyFill="1" applyBorder="1"/>
    <xf numFmtId="164" fontId="2" fillId="5" borderId="9" xfId="2" applyNumberFormat="1" applyFill="1" applyBorder="1"/>
    <xf numFmtId="164" fontId="2" fillId="5" borderId="14" xfId="2" applyNumberFormat="1" applyFill="1" applyBorder="1"/>
    <xf numFmtId="164" fontId="2" fillId="5" borderId="13" xfId="2" applyNumberFormat="1" applyFill="1" applyBorder="1"/>
    <xf numFmtId="164" fontId="6" fillId="5" borderId="12" xfId="3" applyNumberFormat="1" applyFont="1" applyFill="1" applyBorder="1"/>
    <xf numFmtId="164" fontId="1" fillId="5" borderId="11" xfId="3" applyNumberFormat="1" applyFont="1" applyFill="1" applyBorder="1"/>
    <xf numFmtId="164" fontId="1" fillId="5" borderId="10" xfId="3" applyNumberFormat="1" applyFont="1" applyFill="1" applyBorder="1"/>
    <xf numFmtId="0" fontId="4" fillId="5" borderId="9" xfId="2" applyFont="1" applyFill="1" applyBorder="1"/>
    <xf numFmtId="0" fontId="4" fillId="5" borderId="9" xfId="2" applyFont="1" applyFill="1" applyBorder="1" applyAlignment="1">
      <alignment horizontal="center"/>
    </xf>
    <xf numFmtId="0" fontId="4" fillId="5" borderId="5" xfId="2" applyFont="1" applyFill="1" applyBorder="1"/>
    <xf numFmtId="0" fontId="16" fillId="4" borderId="37" xfId="4" applyFont="1"/>
    <xf numFmtId="0" fontId="2" fillId="0" borderId="27" xfId="2" applyBorder="1" applyAlignment="1">
      <alignment horizontal="right"/>
    </xf>
    <xf numFmtId="0" fontId="2" fillId="0" borderId="4" xfId="2" applyBorder="1" applyAlignment="1">
      <alignment horizontal="right"/>
    </xf>
    <xf numFmtId="0" fontId="2" fillId="0" borderId="27" xfId="2" applyFont="1" applyBorder="1" applyAlignment="1">
      <alignment horizontal="right"/>
    </xf>
    <xf numFmtId="171" fontId="16" fillId="4" borderId="40" xfId="4" applyNumberFormat="1" applyFont="1" applyBorder="1" applyAlignment="1">
      <alignment horizontal="center"/>
    </xf>
    <xf numFmtId="0" fontId="16" fillId="4" borderId="41" xfId="4" applyFont="1" applyBorder="1" applyAlignment="1">
      <alignment horizontal="center"/>
    </xf>
    <xf numFmtId="0" fontId="16" fillId="4" borderId="42" xfId="4" applyFont="1" applyBorder="1" applyAlignment="1">
      <alignment horizontal="left"/>
    </xf>
    <xf numFmtId="43" fontId="16" fillId="4" borderId="43" xfId="4" applyNumberFormat="1" applyFont="1" applyBorder="1" applyAlignment="1">
      <alignment horizontal="center"/>
    </xf>
    <xf numFmtId="171" fontId="16" fillId="4" borderId="41" xfId="4" applyNumberFormat="1" applyFont="1" applyBorder="1" applyAlignment="1">
      <alignment horizontal="center"/>
    </xf>
    <xf numFmtId="43" fontId="16" fillId="4" borderId="42" xfId="4" applyNumberFormat="1" applyFont="1" applyBorder="1" applyAlignment="1">
      <alignment horizontal="center"/>
    </xf>
    <xf numFmtId="0" fontId="2" fillId="0" borderId="2" xfId="2" applyFont="1" applyBorder="1" applyAlignment="1">
      <alignment horizontal="right"/>
    </xf>
    <xf numFmtId="0" fontId="2" fillId="0" borderId="8" xfId="2" applyFont="1" applyBorder="1" applyAlignment="1">
      <alignment horizontal="right"/>
    </xf>
    <xf numFmtId="171" fontId="1" fillId="0" borderId="25" xfId="3" applyNumberFormat="1" applyFont="1" applyFill="1" applyBorder="1" applyAlignment="1">
      <alignment horizontal="center"/>
    </xf>
    <xf numFmtId="43" fontId="1" fillId="0" borderId="38" xfId="3" applyFont="1" applyFill="1" applyBorder="1" applyAlignment="1">
      <alignment horizontal="center"/>
    </xf>
    <xf numFmtId="171" fontId="16" fillId="4" borderId="44" xfId="4" applyNumberFormat="1" applyFont="1" applyBorder="1" applyAlignment="1">
      <alignment horizontal="center"/>
    </xf>
    <xf numFmtId="43" fontId="16" fillId="4" borderId="45" xfId="4" applyNumberFormat="1" applyFont="1" applyBorder="1" applyAlignment="1">
      <alignment horizontal="center"/>
    </xf>
    <xf numFmtId="0" fontId="19" fillId="0" borderId="46" xfId="2" applyFont="1" applyBorder="1" applyAlignment="1">
      <alignment horizontal="right"/>
    </xf>
    <xf numFmtId="0" fontId="5" fillId="0" borderId="47" xfId="2" applyFont="1" applyBorder="1"/>
    <xf numFmtId="0" fontId="2" fillId="0" borderId="48" xfId="2" applyBorder="1"/>
    <xf numFmtId="0" fontId="5" fillId="0" borderId="49" xfId="2" applyFont="1" applyBorder="1"/>
    <xf numFmtId="0" fontId="5" fillId="0" borderId="50" xfId="2" applyFont="1" applyBorder="1"/>
    <xf numFmtId="0" fontId="5" fillId="0" borderId="51" xfId="2" applyFont="1" applyBorder="1"/>
    <xf numFmtId="166" fontId="2" fillId="5" borderId="1" xfId="2" applyNumberFormat="1" applyFill="1" applyBorder="1" applyAlignment="1">
      <alignment horizontal="center"/>
    </xf>
    <xf numFmtId="166" fontId="2" fillId="5" borderId="0" xfId="2" applyNumberFormat="1" applyFill="1" applyBorder="1" applyAlignment="1">
      <alignment horizontal="center"/>
    </xf>
    <xf numFmtId="166" fontId="2" fillId="5" borderId="6" xfId="2" applyNumberFormat="1" applyFill="1" applyBorder="1" applyAlignment="1">
      <alignment horizontal="center"/>
    </xf>
    <xf numFmtId="166" fontId="2" fillId="2" borderId="1" xfId="2" applyNumberFormat="1" applyFill="1" applyBorder="1" applyAlignment="1">
      <alignment horizontal="center"/>
    </xf>
    <xf numFmtId="166" fontId="2" fillId="2" borderId="0" xfId="2" applyNumberFormat="1" applyFill="1" applyBorder="1" applyAlignment="1">
      <alignment horizontal="center"/>
    </xf>
    <xf numFmtId="166" fontId="2" fillId="2" borderId="6" xfId="2" applyNumberFormat="1" applyFill="1" applyBorder="1" applyAlignment="1">
      <alignment horizontal="center"/>
    </xf>
    <xf numFmtId="167" fontId="4" fillId="5" borderId="8" xfId="1" applyNumberFormat="1" applyFont="1" applyFill="1" applyBorder="1" applyAlignment="1">
      <alignment horizontal="center" vertical="center"/>
    </xf>
    <xf numFmtId="167" fontId="4" fillId="5" borderId="7" xfId="1" applyNumberFormat="1" applyFont="1" applyFill="1" applyBorder="1" applyAlignment="1">
      <alignment horizontal="center" vertical="center"/>
    </xf>
    <xf numFmtId="166" fontId="4" fillId="5" borderId="4" xfId="1" applyNumberFormat="1" applyFont="1" applyFill="1" applyBorder="1" applyAlignment="1">
      <alignment horizontal="center" vertical="center"/>
    </xf>
    <xf numFmtId="166" fontId="4" fillId="5" borderId="3" xfId="1" applyNumberFormat="1" applyFont="1" applyFill="1" applyBorder="1" applyAlignment="1">
      <alignment horizontal="center" vertical="center"/>
    </xf>
    <xf numFmtId="167" fontId="4" fillId="2" borderId="8" xfId="1" applyNumberFormat="1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166" fontId="4" fillId="2" borderId="3" xfId="1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/>
    </xf>
    <xf numFmtId="0" fontId="17" fillId="5" borderId="1" xfId="2" applyFont="1" applyFill="1" applyBorder="1" applyAlignment="1">
      <alignment horizontal="center" vertical="center" wrapText="1"/>
    </xf>
    <xf numFmtId="0" fontId="17" fillId="5" borderId="0" xfId="2" applyFont="1" applyFill="1" applyBorder="1" applyAlignment="1">
      <alignment horizontal="center" vertical="center" wrapText="1"/>
    </xf>
    <xf numFmtId="0" fontId="17" fillId="5" borderId="6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</cellXfs>
  <cellStyles count="5">
    <cellStyle name="Komma" xfId="1" builtinId="3"/>
    <cellStyle name="Komma 2" xfId="3" xr:uid="{00000000-0005-0000-0000-000001000000}"/>
    <cellStyle name="Notiz" xfId="4" builtinId="10"/>
    <cellStyle name="Standard" xfId="0" builtinId="0"/>
    <cellStyle name="Standard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ueller/Desktop/9.1.18-Miesbachgasse%20Abrechnung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daten"/>
      <sheetName val="Inhaltsverzeichnis"/>
      <sheetName val="Kalkulation"/>
      <sheetName val="Nachkalkulation"/>
      <sheetName val="Wohnungskalkulation"/>
      <sheetName val="Wohnungsnachkalkulation"/>
      <sheetName val="Zusammenfassung"/>
      <sheetName val="Einzelthermenbetrachtung"/>
      <sheetName val="FWW"/>
      <sheetName val="Ein- u. Ausgabe"/>
      <sheetName val="Gemeinschaftstherme (2)"/>
      <sheetName val="Gemeinschaftstherme"/>
      <sheetName val="Arbeitszeiten"/>
      <sheetName val="Datensammlung"/>
      <sheetName val="Rechnungen"/>
      <sheetName val="Allerlei"/>
      <sheetName val="Ein- u. Ausgabe Kalkulation"/>
      <sheetName val="Gemeinschaftstherme Kalkulation"/>
      <sheetName val="Einzelthermenbetrachtung Kalk.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>
            <v>5657.0320000000002</v>
          </cell>
        </row>
      </sheetData>
      <sheetData sheetId="7">
        <row r="4">
          <cell r="D4">
            <v>1645</v>
          </cell>
        </row>
        <row r="5">
          <cell r="D5">
            <v>250</v>
          </cell>
        </row>
        <row r="11">
          <cell r="D11">
            <v>110</v>
          </cell>
        </row>
      </sheetData>
      <sheetData sheetId="8">
        <row r="22">
          <cell r="J22">
            <v>706.09543714285712</v>
          </cell>
        </row>
      </sheetData>
      <sheetData sheetId="9">
        <row r="4">
          <cell r="B4">
            <v>1020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topLeftCell="D41" zoomScaleNormal="100" zoomScaleSheetLayoutView="100" workbookViewId="0">
      <selection activeCell="M27" sqref="M27"/>
    </sheetView>
  </sheetViews>
  <sheetFormatPr baseColWidth="10" defaultColWidth="11.44140625" defaultRowHeight="13.2" x14ac:dyDescent="0.25"/>
  <cols>
    <col min="1" max="1" width="37.21875" style="2" customWidth="1"/>
    <col min="2" max="2" width="17.109375" style="2" customWidth="1"/>
    <col min="3" max="3" width="8.109375" style="2" customWidth="1"/>
    <col min="4" max="4" width="17.109375" style="2" bestFit="1" customWidth="1"/>
    <col min="5" max="5" width="13.44140625" style="2" customWidth="1"/>
    <col min="6" max="6" width="12.5546875" style="2" customWidth="1"/>
    <col min="7" max="7" width="28.21875" style="2" bestFit="1" customWidth="1"/>
    <col min="8" max="13" width="15.77734375" style="2" customWidth="1"/>
    <col min="14" max="16384" width="11.44140625" style="1"/>
  </cols>
  <sheetData>
    <row r="1" spans="1:12" ht="15.6" x14ac:dyDescent="0.3">
      <c r="A1" s="73"/>
    </row>
    <row r="2" spans="1:12" ht="15.6" x14ac:dyDescent="0.3">
      <c r="A2" s="73" t="s">
        <v>70</v>
      </c>
    </row>
    <row r="3" spans="1:12" ht="14.4" x14ac:dyDescent="0.3">
      <c r="A3" s="72" t="s">
        <v>63</v>
      </c>
      <c r="B3" s="152"/>
      <c r="H3" s="69"/>
      <c r="I3" s="69"/>
      <c r="K3" s="69"/>
      <c r="L3" s="69"/>
    </row>
    <row r="4" spans="1:12" ht="14.4" x14ac:dyDescent="0.3">
      <c r="A4" s="72"/>
      <c r="B4"/>
      <c r="H4" s="69"/>
      <c r="I4" s="69"/>
      <c r="K4" s="69"/>
      <c r="L4" s="69"/>
    </row>
    <row r="5" spans="1:12" ht="14.4" x14ac:dyDescent="0.3">
      <c r="A5" s="153" t="s">
        <v>62</v>
      </c>
      <c r="B5" s="157"/>
      <c r="D5" s="74"/>
      <c r="F5" s="71"/>
      <c r="H5" s="69"/>
      <c r="I5" s="69"/>
      <c r="K5" s="69"/>
      <c r="L5" s="69"/>
    </row>
    <row r="6" spans="1:12" ht="14.4" x14ac:dyDescent="0.3">
      <c r="A6" s="154" t="s">
        <v>61</v>
      </c>
      <c r="B6" s="158"/>
      <c r="H6" s="69"/>
      <c r="I6" s="69"/>
      <c r="K6" s="69"/>
      <c r="L6" s="69"/>
    </row>
    <row r="7" spans="1:12" ht="14.4" x14ac:dyDescent="0.3">
      <c r="A7" s="153" t="s">
        <v>60</v>
      </c>
      <c r="B7" s="156">
        <v>17</v>
      </c>
      <c r="H7" s="69"/>
      <c r="I7" s="69"/>
      <c r="K7" s="69"/>
      <c r="L7" s="69"/>
    </row>
    <row r="8" spans="1:12" ht="14.4" x14ac:dyDescent="0.3">
      <c r="A8" s="154" t="s">
        <v>57</v>
      </c>
      <c r="B8" s="159">
        <v>1005.4</v>
      </c>
      <c r="C8" s="3">
        <f>+B8/B7</f>
        <v>59.141176470588235</v>
      </c>
      <c r="D8" s="2" t="s">
        <v>54</v>
      </c>
    </row>
    <row r="9" spans="1:12" ht="14.4" x14ac:dyDescent="0.3">
      <c r="A9" s="155" t="s">
        <v>59</v>
      </c>
      <c r="B9" s="160">
        <v>1</v>
      </c>
    </row>
    <row r="10" spans="1:12" ht="14.4" x14ac:dyDescent="0.3">
      <c r="A10" s="154" t="s">
        <v>57</v>
      </c>
      <c r="B10" s="161">
        <v>77</v>
      </c>
    </row>
    <row r="11" spans="1:12" ht="14.4" x14ac:dyDescent="0.3">
      <c r="A11" s="153" t="s">
        <v>58</v>
      </c>
      <c r="B11" s="160">
        <v>0</v>
      </c>
    </row>
    <row r="12" spans="1:12" ht="14.4" x14ac:dyDescent="0.3">
      <c r="A12" s="154" t="s">
        <v>57</v>
      </c>
      <c r="B12" s="161">
        <v>0</v>
      </c>
    </row>
    <row r="14" spans="1:12" ht="14.4" x14ac:dyDescent="0.3">
      <c r="A14" s="153" t="s">
        <v>56</v>
      </c>
      <c r="B14" s="164">
        <f>+B11+B9+B7</f>
        <v>18</v>
      </c>
    </row>
    <row r="15" spans="1:12" ht="14.4" x14ac:dyDescent="0.3">
      <c r="A15" s="154" t="s">
        <v>55</v>
      </c>
      <c r="B15" s="165">
        <f>+B12+B10+B8</f>
        <v>1082.4000000000001</v>
      </c>
      <c r="C15" s="3">
        <f>+B15/B14</f>
        <v>60.13333333333334</v>
      </c>
      <c r="D15" s="2" t="s">
        <v>54</v>
      </c>
    </row>
    <row r="17" spans="1:13" ht="14.4" x14ac:dyDescent="0.3">
      <c r="A17" s="162" t="s">
        <v>53</v>
      </c>
      <c r="B17" s="164"/>
    </row>
    <row r="18" spans="1:13" ht="14.4" x14ac:dyDescent="0.3">
      <c r="A18" s="163" t="s">
        <v>52</v>
      </c>
      <c r="B18" s="166">
        <v>140</v>
      </c>
      <c r="C18" s="188" t="s">
        <v>50</v>
      </c>
      <c r="D18" s="188"/>
    </row>
    <row r="19" spans="1:13" ht="14.4" x14ac:dyDescent="0.3">
      <c r="A19" s="154" t="s">
        <v>51</v>
      </c>
      <c r="B19" s="167">
        <v>25.57</v>
      </c>
      <c r="C19" s="188" t="s">
        <v>50</v>
      </c>
      <c r="D19" s="188"/>
      <c r="E19" s="65"/>
      <c r="F19" s="70"/>
      <c r="H19" s="69"/>
      <c r="I19" s="69"/>
      <c r="K19" s="69"/>
      <c r="L19" s="69"/>
    </row>
    <row r="20" spans="1:13" ht="5.25" customHeight="1" x14ac:dyDescent="0.25"/>
    <row r="21" spans="1:13" x14ac:dyDescent="0.25">
      <c r="A21" s="10" t="s">
        <v>49</v>
      </c>
      <c r="B21" s="3">
        <f>+B18*B15</f>
        <v>151536</v>
      </c>
      <c r="C21" s="67" t="s">
        <v>46</v>
      </c>
      <c r="D21" s="65"/>
      <c r="E21" s="66">
        <f>+B21/B14</f>
        <v>8418.6666666666661</v>
      </c>
      <c r="F21" s="65" t="s">
        <v>13</v>
      </c>
    </row>
    <row r="22" spans="1:13" x14ac:dyDescent="0.25">
      <c r="A22" s="68" t="s">
        <v>48</v>
      </c>
      <c r="B22" s="3">
        <f>+B19*B15</f>
        <v>27676.968000000004</v>
      </c>
      <c r="C22" s="67" t="s">
        <v>46</v>
      </c>
      <c r="D22" s="65"/>
      <c r="E22" s="66">
        <f>+B22/B14</f>
        <v>1537.6093333333336</v>
      </c>
      <c r="F22" s="65" t="s">
        <v>13</v>
      </c>
    </row>
    <row r="23" spans="1:13" x14ac:dyDescent="0.25">
      <c r="A23" s="68" t="s">
        <v>47</v>
      </c>
      <c r="B23" s="3">
        <f>B21+B22</f>
        <v>179212.96799999999</v>
      </c>
      <c r="C23" s="67" t="s">
        <v>46</v>
      </c>
      <c r="D23" s="65"/>
      <c r="E23" s="66">
        <f>+B23/B14</f>
        <v>9956.2759999999998</v>
      </c>
      <c r="F23" s="65" t="s">
        <v>13</v>
      </c>
    </row>
    <row r="24" spans="1:13" x14ac:dyDescent="0.25">
      <c r="C24" s="64"/>
      <c r="D24" s="63"/>
      <c r="E24" s="63"/>
    </row>
    <row r="25" spans="1:13" x14ac:dyDescent="0.25">
      <c r="A25" s="10"/>
      <c r="B25" s="62"/>
      <c r="C25" s="61"/>
      <c r="D25" s="61"/>
    </row>
    <row r="26" spans="1:13" ht="25.5" customHeight="1" x14ac:dyDescent="0.25">
      <c r="A26" s="59"/>
      <c r="B26" s="58"/>
      <c r="C26" s="57"/>
      <c r="D26" s="56"/>
      <c r="E26" s="56"/>
      <c r="F26" s="56"/>
      <c r="G26" s="60"/>
      <c r="H26" s="189" t="s">
        <v>45</v>
      </c>
      <c r="I26" s="190"/>
      <c r="J26" s="191"/>
      <c r="K26" s="192" t="s">
        <v>64</v>
      </c>
      <c r="L26" s="193"/>
      <c r="M26" s="194"/>
    </row>
    <row r="27" spans="1:13" x14ac:dyDescent="0.25">
      <c r="A27" s="59" t="s">
        <v>44</v>
      </c>
      <c r="B27" s="58" t="s">
        <v>43</v>
      </c>
      <c r="C27" s="57" t="s">
        <v>42</v>
      </c>
      <c r="D27" s="56" t="s">
        <v>41</v>
      </c>
      <c r="E27" s="56" t="s">
        <v>40</v>
      </c>
      <c r="F27" s="56" t="s">
        <v>39</v>
      </c>
      <c r="G27" s="37" t="s">
        <v>38</v>
      </c>
      <c r="H27" s="114" t="s">
        <v>37</v>
      </c>
      <c r="I27" s="115" t="s">
        <v>67</v>
      </c>
      <c r="J27" s="116" t="s">
        <v>68</v>
      </c>
      <c r="K27" s="77" t="s">
        <v>37</v>
      </c>
      <c r="L27" s="78" t="s">
        <v>67</v>
      </c>
      <c r="M27" s="79" t="s">
        <v>68</v>
      </c>
    </row>
    <row r="28" spans="1:13" ht="14.4" x14ac:dyDescent="0.3">
      <c r="A28" s="55" t="s">
        <v>36</v>
      </c>
      <c r="B28" s="54"/>
      <c r="C28" s="51"/>
      <c r="D28" s="53"/>
      <c r="E28" s="53"/>
      <c r="F28" s="52"/>
      <c r="G28" s="51"/>
      <c r="H28" s="117"/>
      <c r="I28" s="118"/>
      <c r="J28" s="119"/>
      <c r="K28" s="80"/>
      <c r="L28" s="81"/>
      <c r="M28" s="82"/>
    </row>
    <row r="29" spans="1:13" ht="14.4" x14ac:dyDescent="0.3">
      <c r="A29" s="40" t="s">
        <v>35</v>
      </c>
      <c r="B29" s="25">
        <v>1</v>
      </c>
      <c r="C29" s="24" t="s">
        <v>16</v>
      </c>
      <c r="D29" s="23">
        <v>1800</v>
      </c>
      <c r="E29" s="22">
        <f t="shared" ref="E29:E36" si="0">IF(B29="","",+D29*B29)</f>
        <v>1800</v>
      </c>
      <c r="F29" s="21">
        <v>100</v>
      </c>
      <c r="G29" s="20">
        <f t="shared" ref="G29:G36" si="1">(+E29/$B$14)/F29</f>
        <v>1</v>
      </c>
      <c r="H29" s="120"/>
      <c r="I29" s="121"/>
      <c r="J29" s="122"/>
      <c r="K29" s="83"/>
      <c r="L29" s="84">
        <f>G29</f>
        <v>1</v>
      </c>
      <c r="M29" s="85"/>
    </row>
    <row r="30" spans="1:13" ht="14.4" x14ac:dyDescent="0.3">
      <c r="A30" s="50" t="s">
        <v>34</v>
      </c>
      <c r="B30" s="25">
        <v>1</v>
      </c>
      <c r="C30" s="49" t="s">
        <v>16</v>
      </c>
      <c r="D30" s="23">
        <v>800</v>
      </c>
      <c r="E30" s="22">
        <f t="shared" si="0"/>
        <v>800</v>
      </c>
      <c r="F30" s="21">
        <v>100</v>
      </c>
      <c r="G30" s="20">
        <f t="shared" si="1"/>
        <v>0.44444444444444442</v>
      </c>
      <c r="H30" s="120"/>
      <c r="I30" s="121"/>
      <c r="J30" s="123"/>
      <c r="K30" s="86"/>
      <c r="L30" s="84">
        <f t="shared" ref="L30:L36" si="2">G30</f>
        <v>0.44444444444444442</v>
      </c>
      <c r="M30" s="87"/>
    </row>
    <row r="31" spans="1:13" ht="14.4" x14ac:dyDescent="0.3">
      <c r="A31" s="40" t="s">
        <v>65</v>
      </c>
      <c r="B31" s="25">
        <v>1</v>
      </c>
      <c r="C31" s="24" t="s">
        <v>16</v>
      </c>
      <c r="D31" s="23">
        <v>7000</v>
      </c>
      <c r="E31" s="22">
        <f t="shared" si="0"/>
        <v>7000</v>
      </c>
      <c r="F31" s="21">
        <v>100</v>
      </c>
      <c r="G31" s="20">
        <f t="shared" si="1"/>
        <v>3.8888888888888893</v>
      </c>
      <c r="H31" s="120"/>
      <c r="I31" s="121"/>
      <c r="J31" s="123"/>
      <c r="K31" s="86"/>
      <c r="L31" s="84">
        <f t="shared" si="2"/>
        <v>3.8888888888888893</v>
      </c>
      <c r="M31" s="87"/>
    </row>
    <row r="32" spans="1:13" ht="14.4" x14ac:dyDescent="0.3">
      <c r="A32" s="40" t="s">
        <v>33</v>
      </c>
      <c r="B32" s="25">
        <v>1</v>
      </c>
      <c r="C32" s="24" t="s">
        <v>16</v>
      </c>
      <c r="D32" s="23">
        <v>1000</v>
      </c>
      <c r="E32" s="22">
        <f t="shared" si="0"/>
        <v>1000</v>
      </c>
      <c r="F32" s="21">
        <v>100</v>
      </c>
      <c r="G32" s="20">
        <f t="shared" si="1"/>
        <v>0.55555555555555558</v>
      </c>
      <c r="H32" s="120"/>
      <c r="I32" s="121"/>
      <c r="J32" s="123"/>
      <c r="K32" s="86"/>
      <c r="L32" s="84">
        <f t="shared" si="2"/>
        <v>0.55555555555555558</v>
      </c>
      <c r="M32" s="87"/>
    </row>
    <row r="33" spans="1:13" ht="14.4" x14ac:dyDescent="0.3">
      <c r="A33" s="40" t="s">
        <v>32</v>
      </c>
      <c r="B33" s="25">
        <v>1</v>
      </c>
      <c r="C33" s="24" t="s">
        <v>16</v>
      </c>
      <c r="D33" s="23">
        <v>3000</v>
      </c>
      <c r="E33" s="22">
        <f t="shared" si="0"/>
        <v>3000</v>
      </c>
      <c r="F33" s="21">
        <v>100</v>
      </c>
      <c r="G33" s="20">
        <f t="shared" si="1"/>
        <v>1.6666666666666665</v>
      </c>
      <c r="H33" s="120"/>
      <c r="I33" s="121"/>
      <c r="J33" s="123"/>
      <c r="K33" s="86"/>
      <c r="L33" s="84">
        <f t="shared" si="2"/>
        <v>1.6666666666666665</v>
      </c>
      <c r="M33" s="87"/>
    </row>
    <row r="34" spans="1:13" ht="14.4" x14ac:dyDescent="0.3">
      <c r="A34" s="40" t="s">
        <v>31</v>
      </c>
      <c r="B34" s="25">
        <v>1</v>
      </c>
      <c r="C34" s="24" t="s">
        <v>16</v>
      </c>
      <c r="D34" s="23">
        <v>5657.0320000000002</v>
      </c>
      <c r="E34" s="22">
        <f t="shared" si="0"/>
        <v>5657.0320000000002</v>
      </c>
      <c r="F34" s="21">
        <v>100</v>
      </c>
      <c r="G34" s="20">
        <f t="shared" si="1"/>
        <v>3.1427955555555558</v>
      </c>
      <c r="H34" s="120"/>
      <c r="I34" s="121"/>
      <c r="J34" s="123"/>
      <c r="K34" s="86"/>
      <c r="L34" s="84">
        <f t="shared" si="2"/>
        <v>3.1427955555555558</v>
      </c>
      <c r="M34" s="87"/>
    </row>
    <row r="35" spans="1:13" ht="14.4" x14ac:dyDescent="0.3">
      <c r="A35" s="40" t="s">
        <v>30</v>
      </c>
      <c r="B35" s="25">
        <v>1</v>
      </c>
      <c r="C35" s="24" t="s">
        <v>16</v>
      </c>
      <c r="D35" s="23">
        <v>30806.485000000001</v>
      </c>
      <c r="E35" s="22">
        <f t="shared" si="0"/>
        <v>30806.485000000001</v>
      </c>
      <c r="F35" s="21">
        <v>100</v>
      </c>
      <c r="G35" s="20">
        <f t="shared" si="1"/>
        <v>17.11471388888889</v>
      </c>
      <c r="H35" s="120"/>
      <c r="I35" s="121"/>
      <c r="J35" s="123"/>
      <c r="K35" s="83"/>
      <c r="L35" s="84">
        <f t="shared" si="2"/>
        <v>17.11471388888889</v>
      </c>
      <c r="M35" s="87"/>
    </row>
    <row r="36" spans="1:13" ht="14.4" x14ac:dyDescent="0.3">
      <c r="A36" s="75" t="s">
        <v>29</v>
      </c>
      <c r="B36" s="47">
        <f>B14</f>
        <v>18</v>
      </c>
      <c r="C36" s="46" t="s">
        <v>16</v>
      </c>
      <c r="D36" s="48">
        <v>1500</v>
      </c>
      <c r="E36" s="45">
        <f t="shared" si="0"/>
        <v>27000</v>
      </c>
      <c r="F36" s="44">
        <v>100</v>
      </c>
      <c r="G36" s="20">
        <f t="shared" si="1"/>
        <v>15</v>
      </c>
      <c r="H36" s="120"/>
      <c r="I36" s="121"/>
      <c r="J36" s="124"/>
      <c r="K36" s="88"/>
      <c r="L36" s="84">
        <f t="shared" si="2"/>
        <v>15</v>
      </c>
      <c r="M36" s="89"/>
    </row>
    <row r="37" spans="1:13" s="27" customFormat="1" ht="14.4" x14ac:dyDescent="0.3">
      <c r="A37" s="43"/>
      <c r="B37" s="34"/>
      <c r="C37" s="31"/>
      <c r="D37" s="33"/>
      <c r="E37" s="30"/>
      <c r="F37" s="32"/>
      <c r="G37" s="31"/>
      <c r="H37" s="117"/>
      <c r="I37" s="118"/>
      <c r="J37" s="119"/>
      <c r="K37" s="80"/>
      <c r="L37" s="81"/>
      <c r="M37" s="82"/>
    </row>
    <row r="38" spans="1:13" x14ac:dyDescent="0.25">
      <c r="A38" s="39" t="s">
        <v>28</v>
      </c>
      <c r="B38" s="42"/>
      <c r="C38" s="24"/>
      <c r="D38" s="41"/>
      <c r="E38" s="41"/>
      <c r="F38" s="41"/>
      <c r="G38" s="24"/>
      <c r="H38" s="125"/>
      <c r="I38" s="126"/>
      <c r="J38" s="122"/>
      <c r="K38" s="90"/>
      <c r="L38" s="91"/>
      <c r="M38" s="85"/>
    </row>
    <row r="39" spans="1:13" ht="14.4" x14ac:dyDescent="0.3">
      <c r="A39" s="40" t="s">
        <v>66</v>
      </c>
      <c r="B39" s="25">
        <v>1</v>
      </c>
      <c r="C39" s="24" t="s">
        <v>16</v>
      </c>
      <c r="D39" s="23">
        <v>16284</v>
      </c>
      <c r="E39" s="22">
        <f>IF(B39="","",+D39*B39)</f>
        <v>16284</v>
      </c>
      <c r="F39" s="21">
        <v>20</v>
      </c>
      <c r="G39" s="20">
        <f t="shared" ref="G39:G45" si="3">(+E39/$B$14)/F39</f>
        <v>45.233333333333334</v>
      </c>
      <c r="H39" s="127"/>
      <c r="I39" s="128"/>
      <c r="J39" s="123"/>
      <c r="K39" s="86"/>
      <c r="L39" s="92"/>
      <c r="M39" s="87">
        <f>G39</f>
        <v>45.233333333333334</v>
      </c>
    </row>
    <row r="40" spans="1:13" ht="14.4" x14ac:dyDescent="0.3">
      <c r="A40" s="40" t="s">
        <v>27</v>
      </c>
      <c r="B40" s="25">
        <f>B14</f>
        <v>18</v>
      </c>
      <c r="C40" s="24" t="s">
        <v>16</v>
      </c>
      <c r="D40" s="23">
        <v>1645</v>
      </c>
      <c r="E40" s="22">
        <f>IF(B40="","",+D40*B40)</f>
        <v>29610</v>
      </c>
      <c r="F40" s="21">
        <v>15</v>
      </c>
      <c r="G40" s="20">
        <f t="shared" si="3"/>
        <v>109.66666666666667</v>
      </c>
      <c r="H40" s="129"/>
      <c r="I40" s="121"/>
      <c r="J40" s="122">
        <f>G40</f>
        <v>109.66666666666667</v>
      </c>
      <c r="K40" s="83"/>
      <c r="L40" s="84"/>
      <c r="M40" s="85"/>
    </row>
    <row r="41" spans="1:13" ht="14.4" x14ac:dyDescent="0.3">
      <c r="A41" s="40" t="s">
        <v>26</v>
      </c>
      <c r="B41" s="25">
        <f>B14</f>
        <v>18</v>
      </c>
      <c r="C41" s="24" t="s">
        <v>16</v>
      </c>
      <c r="D41" s="23">
        <v>1415</v>
      </c>
      <c r="E41" s="22">
        <f>IF(B41="","",+D41*B41)</f>
        <v>25470</v>
      </c>
      <c r="F41" s="21">
        <v>15</v>
      </c>
      <c r="G41" s="20">
        <f t="shared" si="3"/>
        <v>94.333333333333329</v>
      </c>
      <c r="H41" s="129"/>
      <c r="I41" s="121"/>
      <c r="J41" s="122">
        <f>G41</f>
        <v>94.333333333333329</v>
      </c>
      <c r="K41" s="83"/>
      <c r="L41" s="84"/>
      <c r="M41" s="85"/>
    </row>
    <row r="42" spans="1:13" ht="14.4" x14ac:dyDescent="0.3">
      <c r="A42" s="40" t="s">
        <v>25</v>
      </c>
      <c r="B42" s="25">
        <f>B14</f>
        <v>18</v>
      </c>
      <c r="C42" s="24" t="str">
        <f>+C29</f>
        <v>Pa</v>
      </c>
      <c r="D42" s="23">
        <v>503</v>
      </c>
      <c r="E42" s="22">
        <f>+D42*B42</f>
        <v>9054</v>
      </c>
      <c r="F42" s="21">
        <v>15</v>
      </c>
      <c r="G42" s="20">
        <f t="shared" si="3"/>
        <v>33.533333333333331</v>
      </c>
      <c r="H42" s="129"/>
      <c r="I42" s="121"/>
      <c r="J42" s="123"/>
      <c r="K42" s="83"/>
      <c r="L42" s="84"/>
      <c r="M42" s="87">
        <f>G42</f>
        <v>33.533333333333331</v>
      </c>
    </row>
    <row r="43" spans="1:13" ht="14.4" x14ac:dyDescent="0.3">
      <c r="A43" s="40" t="s">
        <v>24</v>
      </c>
      <c r="B43" s="25">
        <v>1</v>
      </c>
      <c r="C43" s="24" t="s">
        <v>16</v>
      </c>
      <c r="D43" s="23">
        <v>2338</v>
      </c>
      <c r="E43" s="22">
        <f>IF(B43="","",+D43*B43)</f>
        <v>2338</v>
      </c>
      <c r="F43" s="21">
        <v>10</v>
      </c>
      <c r="G43" s="20">
        <f t="shared" si="3"/>
        <v>12.988888888888889</v>
      </c>
      <c r="H43" s="129"/>
      <c r="I43" s="121"/>
      <c r="J43" s="123"/>
      <c r="K43" s="83"/>
      <c r="L43" s="84"/>
      <c r="M43" s="87">
        <f t="shared" ref="M43:M45" si="4">G43</f>
        <v>12.988888888888889</v>
      </c>
    </row>
    <row r="44" spans="1:13" ht="14.4" x14ac:dyDescent="0.3">
      <c r="A44" s="40" t="s">
        <v>23</v>
      </c>
      <c r="B44" s="25">
        <v>1</v>
      </c>
      <c r="C44" s="24" t="s">
        <v>16</v>
      </c>
      <c r="D44" s="23">
        <v>58.333333333333336</v>
      </c>
      <c r="E44" s="22">
        <f>+D44*B44</f>
        <v>58.333333333333336</v>
      </c>
      <c r="F44" s="21">
        <v>12</v>
      </c>
      <c r="G44" s="20">
        <f t="shared" si="3"/>
        <v>0.27006172839506176</v>
      </c>
      <c r="H44" s="129"/>
      <c r="I44" s="121"/>
      <c r="J44" s="123">
        <f>G44</f>
        <v>0.27006172839506176</v>
      </c>
      <c r="K44" s="83"/>
      <c r="L44" s="84"/>
      <c r="M44" s="87">
        <f t="shared" si="4"/>
        <v>0.27006172839506176</v>
      </c>
    </row>
    <row r="45" spans="1:13" ht="14.4" x14ac:dyDescent="0.3">
      <c r="A45" s="36" t="s">
        <v>22</v>
      </c>
      <c r="B45" s="25">
        <f>B14</f>
        <v>18</v>
      </c>
      <c r="C45" s="24" t="s">
        <v>16</v>
      </c>
      <c r="D45" s="23">
        <v>150</v>
      </c>
      <c r="E45" s="22">
        <f>IF(B45="","",+D45*B45)</f>
        <v>2700</v>
      </c>
      <c r="F45" s="21">
        <v>5</v>
      </c>
      <c r="G45" s="20">
        <f t="shared" si="3"/>
        <v>30</v>
      </c>
      <c r="H45" s="129"/>
      <c r="I45" s="121"/>
      <c r="J45" s="123"/>
      <c r="K45" s="83"/>
      <c r="L45" s="84"/>
      <c r="M45" s="87">
        <f t="shared" si="4"/>
        <v>30</v>
      </c>
    </row>
    <row r="46" spans="1:13" s="27" customFormat="1" ht="14.4" x14ac:dyDescent="0.3">
      <c r="A46" s="35"/>
      <c r="B46" s="34"/>
      <c r="C46" s="31"/>
      <c r="D46" s="33"/>
      <c r="E46" s="30"/>
      <c r="F46" s="32"/>
      <c r="G46" s="31"/>
      <c r="H46" s="117"/>
      <c r="I46" s="118"/>
      <c r="J46" s="119"/>
      <c r="K46" s="80"/>
      <c r="L46" s="81"/>
      <c r="M46" s="82"/>
    </row>
    <row r="47" spans="1:13" ht="14.4" x14ac:dyDescent="0.3">
      <c r="A47" s="39" t="s">
        <v>21</v>
      </c>
      <c r="B47" s="38"/>
      <c r="D47" s="28"/>
      <c r="E47" s="28"/>
      <c r="F47" s="28"/>
      <c r="G47" s="37"/>
      <c r="H47" s="129"/>
      <c r="I47" s="121"/>
      <c r="J47" s="123"/>
      <c r="K47" s="83"/>
      <c r="L47" s="84"/>
      <c r="M47" s="87"/>
    </row>
    <row r="48" spans="1:13" ht="14.4" x14ac:dyDescent="0.3">
      <c r="A48" s="26" t="s">
        <v>20</v>
      </c>
      <c r="B48" s="25">
        <v>3</v>
      </c>
      <c r="C48" s="24" t="str">
        <f>+C39</f>
        <v>Pa</v>
      </c>
      <c r="D48" s="23">
        <v>239</v>
      </c>
      <c r="E48" s="22">
        <f>+D48*B48</f>
        <v>717</v>
      </c>
      <c r="F48" s="21">
        <v>1</v>
      </c>
      <c r="G48" s="20">
        <f>(+E48/$B$14)/F48</f>
        <v>39.833333333333336</v>
      </c>
      <c r="H48" s="129"/>
      <c r="I48" s="121"/>
      <c r="J48" s="122"/>
      <c r="K48" s="83"/>
      <c r="L48" s="84"/>
      <c r="M48" s="85">
        <f>G48</f>
        <v>39.833333333333336</v>
      </c>
    </row>
    <row r="49" spans="1:13" ht="14.4" x14ac:dyDescent="0.3">
      <c r="A49" s="26" t="s">
        <v>19</v>
      </c>
      <c r="B49" s="25">
        <f>+B14</f>
        <v>18</v>
      </c>
      <c r="C49" s="24" t="str">
        <f>+C40</f>
        <v>Pa</v>
      </c>
      <c r="D49" s="23">
        <f>+[1]Einzelthermenbetrachtung!D11</f>
        <v>110</v>
      </c>
      <c r="E49" s="22">
        <f>+D49*B49</f>
        <v>1980</v>
      </c>
      <c r="F49" s="21">
        <v>1</v>
      </c>
      <c r="G49" s="20">
        <f>(+E49/$B$14)/F49</f>
        <v>110</v>
      </c>
      <c r="H49" s="129">
        <f>G49</f>
        <v>110</v>
      </c>
      <c r="I49" s="121"/>
      <c r="J49" s="122"/>
      <c r="K49" s="83"/>
      <c r="L49" s="84"/>
      <c r="M49" s="85"/>
    </row>
    <row r="50" spans="1:13" ht="14.4" x14ac:dyDescent="0.3">
      <c r="A50" s="26" t="s">
        <v>18</v>
      </c>
      <c r="B50" s="25">
        <v>1</v>
      </c>
      <c r="C50" s="24" t="str">
        <f>+C43</f>
        <v>Pa</v>
      </c>
      <c r="D50" s="23">
        <v>350</v>
      </c>
      <c r="E50" s="22">
        <f>+D50*B50</f>
        <v>350</v>
      </c>
      <c r="F50" s="21">
        <v>3</v>
      </c>
      <c r="G50" s="20">
        <f>(+E50/$B$14)/F50</f>
        <v>6.481481481481481</v>
      </c>
      <c r="H50" s="129"/>
      <c r="I50" s="121"/>
      <c r="J50" s="122"/>
      <c r="K50" s="83"/>
      <c r="L50" s="84"/>
      <c r="M50" s="85">
        <f>G50</f>
        <v>6.481481481481481</v>
      </c>
    </row>
    <row r="51" spans="1:13" ht="14.4" x14ac:dyDescent="0.3">
      <c r="A51" s="36" t="s">
        <v>74</v>
      </c>
      <c r="B51" s="25">
        <f>B14</f>
        <v>18</v>
      </c>
      <c r="C51" s="24" t="str">
        <f>+C44</f>
        <v>Pa</v>
      </c>
      <c r="D51" s="23">
        <f>+[1]Einzelthermenbetrachtung!D5</f>
        <v>250</v>
      </c>
      <c r="E51" s="22">
        <f>+D51*B51</f>
        <v>4500</v>
      </c>
      <c r="F51" s="21">
        <v>3</v>
      </c>
      <c r="G51" s="20">
        <f>(+E51/$B$14)/F51</f>
        <v>83.333333333333329</v>
      </c>
      <c r="H51" s="129"/>
      <c r="I51" s="121"/>
      <c r="J51" s="123">
        <f>G51</f>
        <v>83.333333333333329</v>
      </c>
      <c r="K51" s="83"/>
      <c r="L51" s="84"/>
      <c r="M51" s="87"/>
    </row>
    <row r="52" spans="1:13" s="27" customFormat="1" ht="14.4" x14ac:dyDescent="0.3">
      <c r="A52" s="35"/>
      <c r="B52" s="34"/>
      <c r="C52" s="31"/>
      <c r="D52" s="33"/>
      <c r="E52" s="30"/>
      <c r="F52" s="32"/>
      <c r="G52" s="31"/>
      <c r="H52" s="117"/>
      <c r="I52" s="118"/>
      <c r="J52" s="130"/>
      <c r="K52" s="80"/>
      <c r="L52" s="81"/>
      <c r="M52" s="93"/>
    </row>
    <row r="53" spans="1:13" x14ac:dyDescent="0.25">
      <c r="A53" s="39" t="s">
        <v>17</v>
      </c>
      <c r="B53" s="29"/>
      <c r="D53" s="28"/>
      <c r="E53" s="28"/>
      <c r="F53" s="28"/>
      <c r="H53" s="131"/>
      <c r="I53" s="132"/>
      <c r="J53" s="133"/>
      <c r="K53" s="94"/>
      <c r="L53" s="95"/>
      <c r="M53" s="96"/>
    </row>
    <row r="54" spans="1:13" ht="14.4" x14ac:dyDescent="0.3">
      <c r="A54" s="26" t="s">
        <v>15</v>
      </c>
      <c r="B54" s="25">
        <f>B21</f>
        <v>151536</v>
      </c>
      <c r="C54" s="24" t="s">
        <v>13</v>
      </c>
      <c r="D54" s="76">
        <v>4.4354166402702989E-2</v>
      </c>
      <c r="E54" s="22">
        <f t="shared" ref="E54:E59" si="5">+D54*B54</f>
        <v>6721.2529599999998</v>
      </c>
      <c r="F54" s="21">
        <v>1</v>
      </c>
      <c r="G54" s="20">
        <f t="shared" ref="G54:G59" si="6">(+E54/$B$14)/F54</f>
        <v>373.40294222222224</v>
      </c>
      <c r="H54" s="129"/>
      <c r="I54" s="121"/>
      <c r="J54" s="122"/>
      <c r="K54" s="83">
        <f>G54</f>
        <v>373.40294222222224</v>
      </c>
      <c r="L54" s="84"/>
      <c r="M54" s="85"/>
    </row>
    <row r="55" spans="1:13" ht="14.4" x14ac:dyDescent="0.3">
      <c r="A55" s="26" t="s">
        <v>14</v>
      </c>
      <c r="B55" s="25">
        <f>+B23</f>
        <v>179212.96799999999</v>
      </c>
      <c r="C55" s="24" t="s">
        <v>13</v>
      </c>
      <c r="D55" s="76">
        <v>5.7247810325868835E-2</v>
      </c>
      <c r="E55" s="22">
        <f t="shared" si="5"/>
        <v>10259.550000000001</v>
      </c>
      <c r="F55" s="21">
        <v>1</v>
      </c>
      <c r="G55" s="20">
        <f t="shared" si="6"/>
        <v>569.97500000000002</v>
      </c>
      <c r="H55" s="129">
        <f>G55</f>
        <v>569.97500000000002</v>
      </c>
      <c r="I55" s="121"/>
      <c r="J55" s="122"/>
      <c r="K55" s="83"/>
      <c r="L55" s="84"/>
      <c r="M55" s="85"/>
    </row>
    <row r="56" spans="1:13" ht="14.4" x14ac:dyDescent="0.3">
      <c r="A56" s="26" t="s">
        <v>12</v>
      </c>
      <c r="B56" s="25">
        <f>+B22</f>
        <v>27676.968000000004</v>
      </c>
      <c r="C56" s="24" t="s">
        <v>6</v>
      </c>
      <c r="D56" s="76">
        <v>0.10874666666666667</v>
      </c>
      <c r="E56" s="22">
        <f t="shared" si="5"/>
        <v>3009.7780134400004</v>
      </c>
      <c r="F56" s="21">
        <v>1</v>
      </c>
      <c r="G56" s="20">
        <f t="shared" si="6"/>
        <v>167.20988963555558</v>
      </c>
      <c r="H56" s="129"/>
      <c r="I56" s="121"/>
      <c r="J56" s="122"/>
      <c r="K56" s="83">
        <f>G56</f>
        <v>167.20988963555558</v>
      </c>
      <c r="L56" s="84"/>
      <c r="M56" s="85"/>
    </row>
    <row r="57" spans="1:13" ht="14.4" x14ac:dyDescent="0.3">
      <c r="A57" s="26" t="s">
        <v>11</v>
      </c>
      <c r="B57" s="25">
        <f>B14</f>
        <v>18</v>
      </c>
      <c r="C57" s="24" t="s">
        <v>10</v>
      </c>
      <c r="D57" s="23">
        <v>65.33</v>
      </c>
      <c r="E57" s="22">
        <f t="shared" si="5"/>
        <v>1175.94</v>
      </c>
      <c r="F57" s="21">
        <v>1</v>
      </c>
      <c r="G57" s="20">
        <f t="shared" si="6"/>
        <v>65.33</v>
      </c>
      <c r="H57" s="129"/>
      <c r="I57" s="121"/>
      <c r="J57" s="122"/>
      <c r="K57" s="83">
        <f t="shared" ref="K57:K58" si="7">G57</f>
        <v>65.33</v>
      </c>
      <c r="L57" s="84"/>
      <c r="M57" s="85"/>
    </row>
    <row r="58" spans="1:13" ht="14.4" x14ac:dyDescent="0.3">
      <c r="A58" s="26" t="s">
        <v>9</v>
      </c>
      <c r="B58" s="25">
        <v>1</v>
      </c>
      <c r="C58" s="24" t="s">
        <v>8</v>
      </c>
      <c r="D58" s="23">
        <v>180</v>
      </c>
      <c r="E58" s="22">
        <f t="shared" si="5"/>
        <v>180</v>
      </c>
      <c r="F58" s="21">
        <v>10</v>
      </c>
      <c r="G58" s="20">
        <f t="shared" si="6"/>
        <v>1</v>
      </c>
      <c r="H58" s="129"/>
      <c r="I58" s="121"/>
      <c r="J58" s="122"/>
      <c r="K58" s="83">
        <f t="shared" si="7"/>
        <v>1</v>
      </c>
      <c r="L58" s="84"/>
      <c r="M58" s="85"/>
    </row>
    <row r="59" spans="1:13" ht="15" thickBot="1" x14ac:dyDescent="0.35">
      <c r="A59" s="19" t="s">
        <v>7</v>
      </c>
      <c r="B59" s="18">
        <v>6300</v>
      </c>
      <c r="C59" s="17" t="s">
        <v>6</v>
      </c>
      <c r="D59" s="16">
        <v>0.10874666666666667</v>
      </c>
      <c r="E59" s="15">
        <f t="shared" si="5"/>
        <v>685.10400000000004</v>
      </c>
      <c r="F59" s="14">
        <v>1</v>
      </c>
      <c r="G59" s="13">
        <f t="shared" si="6"/>
        <v>38.061333333333337</v>
      </c>
      <c r="H59" s="134">
        <f>G59</f>
        <v>38.061333333333337</v>
      </c>
      <c r="I59" s="135"/>
      <c r="J59" s="136"/>
      <c r="K59" s="97"/>
      <c r="L59" s="98"/>
      <c r="M59" s="99"/>
    </row>
    <row r="60" spans="1:13" x14ac:dyDescent="0.25">
      <c r="E60" s="11"/>
      <c r="F60" s="12"/>
      <c r="G60" s="10" t="s">
        <v>5</v>
      </c>
      <c r="H60" s="137">
        <f t="shared" ref="H60:M60" si="8">SUM(H28:H59)</f>
        <v>718.03633333333335</v>
      </c>
      <c r="I60" s="138">
        <f t="shared" si="8"/>
        <v>0</v>
      </c>
      <c r="J60" s="139">
        <f t="shared" si="8"/>
        <v>287.60339506172841</v>
      </c>
      <c r="K60" s="100">
        <f t="shared" si="8"/>
        <v>606.94283185777783</v>
      </c>
      <c r="L60" s="101">
        <f t="shared" si="8"/>
        <v>42.813065000000002</v>
      </c>
      <c r="M60" s="102">
        <f t="shared" si="8"/>
        <v>168.34043209876546</v>
      </c>
    </row>
    <row r="61" spans="1:13" x14ac:dyDescent="0.25">
      <c r="G61" s="10" t="s">
        <v>3</v>
      </c>
      <c r="H61" s="140">
        <f t="shared" ref="H61:M61" si="9">+H60/$B14</f>
        <v>39.890907407407411</v>
      </c>
      <c r="I61" s="141">
        <f t="shared" si="9"/>
        <v>0</v>
      </c>
      <c r="J61" s="142">
        <f t="shared" si="9"/>
        <v>15.977966392318244</v>
      </c>
      <c r="K61" s="103">
        <f t="shared" si="9"/>
        <v>33.71904621432099</v>
      </c>
      <c r="L61" s="104">
        <f t="shared" si="9"/>
        <v>2.3785036111111113</v>
      </c>
      <c r="M61" s="105">
        <f t="shared" si="9"/>
        <v>9.3522462277091929</v>
      </c>
    </row>
    <row r="62" spans="1:13" ht="13.8" thickBot="1" x14ac:dyDescent="0.3">
      <c r="G62" s="10" t="s">
        <v>2</v>
      </c>
      <c r="H62" s="143">
        <f>+Kostengegenüberstellung!H60/$C15</f>
        <v>11.940737250554323</v>
      </c>
      <c r="I62" s="144">
        <f>+Kostengegenüberstellung!I60/$B15</f>
        <v>0</v>
      </c>
      <c r="J62" s="145">
        <f>+Kostengegenüberstellung!J60/$C15</f>
        <v>4.7827615586761922</v>
      </c>
      <c r="K62" s="106">
        <f>+Kostengegenüberstellung!K60/$C15</f>
        <v>10.09328434353289</v>
      </c>
      <c r="L62" s="107">
        <f>+Kostengegenüberstellung!L60/$B15</f>
        <v>3.9553829453067256E-2</v>
      </c>
      <c r="M62" s="108">
        <f>+Kostengegenüberstellung!M60/$C15</f>
        <v>2.799452861952862</v>
      </c>
    </row>
    <row r="63" spans="1:13" ht="14.4" x14ac:dyDescent="0.3">
      <c r="C63" s="168" t="s">
        <v>71</v>
      </c>
      <c r="D63" s="169" t="s">
        <v>73</v>
      </c>
      <c r="E63" s="170"/>
      <c r="G63" s="10" t="s">
        <v>1</v>
      </c>
      <c r="H63" s="146">
        <f t="shared" ref="H63:M63" si="10">+H62/12</f>
        <v>0.99506143754619358</v>
      </c>
      <c r="I63" s="147">
        <f t="shared" si="10"/>
        <v>0</v>
      </c>
      <c r="J63" s="148">
        <f t="shared" si="10"/>
        <v>0.398563463223016</v>
      </c>
      <c r="K63" s="9">
        <f t="shared" si="10"/>
        <v>0.84110702862774078</v>
      </c>
      <c r="L63" s="109">
        <f t="shared" si="10"/>
        <v>3.2961524544222712E-3</v>
      </c>
      <c r="M63" s="110">
        <f t="shared" si="10"/>
        <v>0.23328773849607184</v>
      </c>
    </row>
    <row r="64" spans="1:13" s="6" customFormat="1" ht="15" customHeight="1" thickBot="1" x14ac:dyDescent="0.3">
      <c r="A64" s="8"/>
      <c r="C64" s="171"/>
      <c r="D64" s="172" t="s">
        <v>72</v>
      </c>
      <c r="E64" s="173"/>
      <c r="F64" s="8"/>
      <c r="G64" s="7" t="s">
        <v>4</v>
      </c>
      <c r="H64" s="149"/>
      <c r="I64" s="180">
        <f>SUM(I60:J60)</f>
        <v>287.60339506172841</v>
      </c>
      <c r="J64" s="181"/>
      <c r="K64" s="111"/>
      <c r="L64" s="184">
        <f>SUM(L60:M60)</f>
        <v>211.15349709876546</v>
      </c>
      <c r="M64" s="185"/>
    </row>
    <row r="65" spans="1:13" s="6" customFormat="1" x14ac:dyDescent="0.25">
      <c r="A65" s="8"/>
      <c r="B65" s="8"/>
      <c r="C65" s="8"/>
      <c r="D65" s="8"/>
      <c r="E65" s="8"/>
      <c r="F65" s="8"/>
      <c r="G65" s="7" t="s">
        <v>3</v>
      </c>
      <c r="H65" s="149"/>
      <c r="I65" s="180">
        <f>SUM(I61:J61)</f>
        <v>15.977966392318244</v>
      </c>
      <c r="J65" s="181"/>
      <c r="K65" s="111"/>
      <c r="L65" s="184">
        <f>SUM(L61:M61)</f>
        <v>11.730749838820305</v>
      </c>
      <c r="M65" s="185"/>
    </row>
    <row r="66" spans="1:13" s="6" customFormat="1" x14ac:dyDescent="0.25">
      <c r="A66" s="8"/>
      <c r="B66" s="8"/>
      <c r="C66" s="8"/>
      <c r="D66" s="8"/>
      <c r="E66" s="8"/>
      <c r="F66" s="8"/>
      <c r="G66" s="7" t="s">
        <v>2</v>
      </c>
      <c r="H66" s="150"/>
      <c r="I66" s="180">
        <f>SUM(I62:J62)</f>
        <v>4.7827615586761922</v>
      </c>
      <c r="J66" s="181"/>
      <c r="K66" s="112"/>
      <c r="L66" s="184">
        <f>SUM(L62:M62)</f>
        <v>2.8390066914059293</v>
      </c>
      <c r="M66" s="185"/>
    </row>
    <row r="67" spans="1:13" s="6" customFormat="1" x14ac:dyDescent="0.25">
      <c r="A67" s="8"/>
      <c r="B67" s="8"/>
      <c r="C67" s="8"/>
      <c r="D67" s="8"/>
      <c r="E67" s="8"/>
      <c r="F67" s="8"/>
      <c r="G67" s="7" t="s">
        <v>1</v>
      </c>
      <c r="H67" s="151"/>
      <c r="I67" s="182">
        <f>SUM(I63:J63)</f>
        <v>0.398563463223016</v>
      </c>
      <c r="J67" s="183"/>
      <c r="K67" s="113"/>
      <c r="L67" s="186">
        <f>SUM(L63:M63)</f>
        <v>0.23658389095049412</v>
      </c>
      <c r="M67" s="187"/>
    </row>
    <row r="68" spans="1:13" x14ac:dyDescent="0.25">
      <c r="A68" s="2" t="s">
        <v>69</v>
      </c>
      <c r="G68" s="5" t="s">
        <v>0</v>
      </c>
      <c r="H68" s="174">
        <f>SUM(H60:J60)/$C15/12</f>
        <v>1.3936249007692096</v>
      </c>
      <c r="I68" s="175"/>
      <c r="J68" s="176"/>
      <c r="K68" s="177">
        <f>SUM(K60:M60)/$C15/12</f>
        <v>1.1337255113034137</v>
      </c>
      <c r="L68" s="178"/>
      <c r="M68" s="179"/>
    </row>
    <row r="71" spans="1:13" x14ac:dyDescent="0.25">
      <c r="I71" s="4"/>
      <c r="L71" s="4"/>
    </row>
    <row r="72" spans="1:13" x14ac:dyDescent="0.25">
      <c r="B72" s="3"/>
    </row>
  </sheetData>
  <mergeCells count="14">
    <mergeCell ref="C18:D18"/>
    <mergeCell ref="C19:D19"/>
    <mergeCell ref="H26:J26"/>
    <mergeCell ref="K26:M26"/>
    <mergeCell ref="I64:J64"/>
    <mergeCell ref="L64:M64"/>
    <mergeCell ref="H68:J68"/>
    <mergeCell ref="K68:M68"/>
    <mergeCell ref="I65:J65"/>
    <mergeCell ref="I66:J66"/>
    <mergeCell ref="I67:J67"/>
    <mergeCell ref="L65:M65"/>
    <mergeCell ref="L66:M66"/>
    <mergeCell ref="L67:M67"/>
  </mergeCells>
  <pageMargins left="0.25" right="0.25" top="0.75" bottom="0.75" header="0.3" footer="0.3"/>
  <pageSetup paperSize="8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Kostengegenüberstellung</vt:lpstr>
      <vt:lpstr>Kostengegenüberstellung!Druckbereich</vt:lpstr>
    </vt:vector>
  </TitlesOfParts>
  <Company>LW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Mueller</dc:creator>
  <cp:lastModifiedBy>Florian Richter</cp:lastModifiedBy>
  <dcterms:created xsi:type="dcterms:W3CDTF">2018-05-02T14:27:58Z</dcterms:created>
  <dcterms:modified xsi:type="dcterms:W3CDTF">2022-05-31T13:18:11Z</dcterms:modified>
</cp:coreProperties>
</file>